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85" windowHeight="5475" activeTab="0"/>
  </bookViews>
  <sheets>
    <sheet name="I.2 Állami" sheetId="1" r:id="rId1"/>
  </sheets>
  <definedNames>
    <definedName name="_xlnm.Print_Titles" localSheetId="0">'I.2 Állami'!$1:$2</definedName>
  </definedNames>
  <calcPr fullCalcOnLoad="1"/>
</workbook>
</file>

<file path=xl/sharedStrings.xml><?xml version="1.0" encoding="utf-8"?>
<sst xmlns="http://schemas.openxmlformats.org/spreadsheetml/2006/main" count="67" uniqueCount="57">
  <si>
    <t>Jogcím</t>
  </si>
  <si>
    <t>Pénzbeli szociális juttatások</t>
  </si>
  <si>
    <t>Lakáshoz jutás feladatai</t>
  </si>
  <si>
    <t>Változás Ft</t>
  </si>
  <si>
    <t>Változás %</t>
  </si>
  <si>
    <t>Iskolai oktatás</t>
  </si>
  <si>
    <t>Iskolai oktatás sajátos nevelési igényű tanulók</t>
  </si>
  <si>
    <t>Napközi</t>
  </si>
  <si>
    <t>Szakiskola</t>
  </si>
  <si>
    <t>Müvészeti iskola</t>
  </si>
  <si>
    <t>Óvodai nevelés /napi 8 órát meghaladó időben/</t>
  </si>
  <si>
    <t>Óvodai nevelés nemzetiségi oktatás</t>
  </si>
  <si>
    <t>Iskolai oktatás nemzetiségi oktatás</t>
  </si>
  <si>
    <t>Iskolai oktatás bejáró gyerekek után</t>
  </si>
  <si>
    <t>Tankönyv általános támogatás</t>
  </si>
  <si>
    <t>Összeg (Ft)</t>
  </si>
  <si>
    <t>Iskola</t>
  </si>
  <si>
    <t>Óvoda</t>
  </si>
  <si>
    <t>Szociális jellegű</t>
  </si>
  <si>
    <t>Általános</t>
  </si>
  <si>
    <t>Gyermek és ifj.védelem (ingyenes étkezés)</t>
  </si>
  <si>
    <t>Gyermek és ifj.védelem (ingyenes tankönyv)</t>
  </si>
  <si>
    <t>Szociális és gyermekjóléti alapszolgáltatás feladatai (házi szoc.)</t>
  </si>
  <si>
    <t>Helyi közgyűjtemény, közművelődés</t>
  </si>
  <si>
    <t>Körzeti igazgatás-építéshatóság</t>
  </si>
  <si>
    <t>Jövedelem különbség mérséklése-adóerőképesség miatt</t>
  </si>
  <si>
    <t>ebből Gyermek és ifj.védelem (ingyenes étkezés) ÓVODA</t>
  </si>
  <si>
    <t>ebből Gyermek és ifj.védelem (ingyenes étkezés) ISKOLA</t>
  </si>
  <si>
    <t xml:space="preserve">Közcélú foglalkoztatás </t>
  </si>
  <si>
    <t>Szakiskola szakmai gyakorlat</t>
  </si>
  <si>
    <t>2008 &gt; 2009</t>
  </si>
  <si>
    <t>Diáksport</t>
  </si>
  <si>
    <t>Települési önkormányzatok feladatai (igazgatás, üzemeltetés, sport, közlekedés stb.)</t>
  </si>
  <si>
    <t>Települési önkormányzatok feladatai önk.megillető SZJA 8 %-a</t>
  </si>
  <si>
    <t>09/10*</t>
  </si>
  <si>
    <t>10/11*</t>
  </si>
  <si>
    <t>ebből Zene  Alaphozzájárulás + Minősített int. Pedagógiai program tám.</t>
  </si>
  <si>
    <t>ebből Kézműves  Alaphozzájárulás + Minősített int. Pedagógiai program tám.</t>
  </si>
  <si>
    <t>Lakott külterülettel kapcsolatos feladatok</t>
  </si>
  <si>
    <t>2009 &gt; 2010</t>
  </si>
  <si>
    <t>Különféle szoc. sé közoktatási kiadásokra /családi ápolási díj, rendszeres szoc. segély stb., alapfokú műv. okt./ év közben igénylés alapján -a tény eláttotti szám után- a Kincstártól kiegészítést kapunk. Tendencia, hogy egyre inkább pályázni kell mindenre és a forrásokat év kötben pályázat alapján osztják fel.</t>
  </si>
  <si>
    <t>08 &gt; 09</t>
  </si>
  <si>
    <t xml:space="preserve">Létszám a tanévben </t>
  </si>
  <si>
    <t>08/09</t>
  </si>
  <si>
    <t>Létszám 01.01.-én</t>
  </si>
  <si>
    <t>A) Iskolai oktatás összesen</t>
  </si>
  <si>
    <t>B) Óvodai nevelés összesen</t>
  </si>
  <si>
    <t>C) Szociális jellegű normatívák összesen</t>
  </si>
  <si>
    <t>D) Általános feladatokra összesen</t>
  </si>
  <si>
    <t>Állami normatív finanszírozás mindösszesen A+B+C+D</t>
  </si>
  <si>
    <t>*2011 norm. ig.alpján</t>
  </si>
  <si>
    <t>11/12*</t>
  </si>
  <si>
    <t>2010 &gt; 2011</t>
  </si>
  <si>
    <t>Szakmai informatikai fejlesztési feladatok támogatása</t>
  </si>
  <si>
    <t>Osztályfőnöki pótlék</t>
  </si>
  <si>
    <t xml:space="preserve">Pedagógus szakvizsga és továbbképzés iskola </t>
  </si>
  <si>
    <t>Pedagógus szakvizsga és továbbképzés óvoda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</si>
</sst>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0"/>
    <numFmt numFmtId="168" formatCode="#,##0.0000"/>
    <numFmt numFmtId="169" formatCode="0.0"/>
    <numFmt numFmtId="170" formatCode="0.000"/>
    <numFmt numFmtId="171" formatCode="0.00000"/>
    <numFmt numFmtId="172" formatCode="0.0000"/>
    <numFmt numFmtId="173" formatCode="#,##0.0"/>
    <numFmt numFmtId="174" formatCode="#,##0.000"/>
    <numFmt numFmtId="175" formatCode="#,##0.00000"/>
    <numFmt numFmtId="176" formatCode="0.000000"/>
    <numFmt numFmtId="177" formatCode="0.0000000"/>
    <numFmt numFmtId="178" formatCode="0.0%"/>
    <numFmt numFmtId="179" formatCode="0000000"/>
    <numFmt numFmtId="180" formatCode="[$-40E]yyyy\.\ mmmm\ d\.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;[Red]#,##0"/>
    <numFmt numFmtId="190" formatCode="_-* #,##0.0_-;\-* #,##0.0_-;_-* &quot;-&quot;??_-;_-@_-"/>
    <numFmt numFmtId="191" formatCode="_-* #,##0_-;\-* #,##0_-;_-* &quot;-&quot;??_-;_-@_-"/>
    <numFmt numFmtId="192" formatCode="#,##0\ &quot;Ft&quot;"/>
    <numFmt numFmtId="193" formatCode="0.00000000"/>
    <numFmt numFmtId="194" formatCode="0,000,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" fontId="5" fillId="0" borderId="0" xfId="20" applyNumberFormat="1" applyFont="1" applyAlignment="1">
      <alignment horizontal="center" vertical="top" wrapText="1"/>
      <protection/>
    </xf>
    <xf numFmtId="3" fontId="5" fillId="0" borderId="0" xfId="20" applyNumberFormat="1" applyFont="1" applyAlignment="1">
      <alignment horizontal="left" vertical="top" wrapText="1"/>
      <protection/>
    </xf>
    <xf numFmtId="3" fontId="4" fillId="0" borderId="0" xfId="20" applyNumberFormat="1" applyFont="1" applyAlignment="1">
      <alignment vertical="top" wrapText="1"/>
      <protection/>
    </xf>
    <xf numFmtId="3" fontId="7" fillId="0" borderId="0" xfId="20" applyNumberFormat="1" applyFont="1" applyAlignment="1">
      <alignment vertical="top" wrapText="1"/>
      <protection/>
    </xf>
    <xf numFmtId="3" fontId="5" fillId="0" borderId="0" xfId="20" applyNumberFormat="1" applyFont="1" applyAlignment="1">
      <alignment vertical="top" wrapText="1"/>
      <protection/>
    </xf>
    <xf numFmtId="3" fontId="8" fillId="0" borderId="0" xfId="20" applyNumberFormat="1" applyFont="1" applyAlignment="1">
      <alignment horizontal="right" vertical="top" wrapText="1"/>
      <protection/>
    </xf>
    <xf numFmtId="3" fontId="9" fillId="0" borderId="0" xfId="20" applyNumberFormat="1" applyFont="1" applyAlignment="1">
      <alignment vertical="top" wrapText="1"/>
      <protection/>
    </xf>
    <xf numFmtId="3" fontId="4" fillId="0" borderId="0" xfId="20" applyNumberFormat="1" applyFont="1" applyAlignment="1">
      <alignment vertical="top"/>
      <protection/>
    </xf>
    <xf numFmtId="49" fontId="4" fillId="0" borderId="0" xfId="20" applyNumberFormat="1" applyFont="1" applyAlignment="1">
      <alignment vertical="top"/>
      <protection/>
    </xf>
    <xf numFmtId="3" fontId="4" fillId="0" borderId="0" xfId="20" applyNumberFormat="1" applyFont="1" applyFill="1" applyAlignment="1">
      <alignment vertical="top"/>
      <protection/>
    </xf>
    <xf numFmtId="4" fontId="4" fillId="0" borderId="0" xfId="20" applyNumberFormat="1" applyFont="1" applyAlignment="1">
      <alignment vertical="top"/>
      <protection/>
    </xf>
    <xf numFmtId="3" fontId="8" fillId="0" borderId="0" xfId="20" applyNumberFormat="1" applyFont="1" applyAlignment="1">
      <alignment vertical="top"/>
      <protection/>
    </xf>
    <xf numFmtId="3" fontId="4" fillId="0" borderId="0" xfId="20" applyNumberFormat="1" applyFont="1" applyAlignment="1">
      <alignment horizontal="right" vertical="top"/>
      <protection/>
    </xf>
    <xf numFmtId="3" fontId="7" fillId="0" borderId="0" xfId="20" applyNumberFormat="1" applyFont="1" applyAlignment="1">
      <alignment vertical="top"/>
      <protection/>
    </xf>
    <xf numFmtId="3" fontId="4" fillId="0" borderId="0" xfId="20" applyNumberFormat="1" applyFont="1" applyFill="1" applyAlignment="1">
      <alignment horizontal="right" vertical="top"/>
      <protection/>
    </xf>
    <xf numFmtId="3" fontId="7" fillId="2" borderId="1" xfId="20" applyNumberFormat="1" applyFont="1" applyFill="1" applyBorder="1" applyAlignment="1">
      <alignment vertical="top"/>
      <protection/>
    </xf>
    <xf numFmtId="3" fontId="7" fillId="2" borderId="2" xfId="20" applyNumberFormat="1" applyFont="1" applyFill="1" applyBorder="1" applyAlignment="1">
      <alignment vertical="top" wrapText="1"/>
      <protection/>
    </xf>
    <xf numFmtId="3" fontId="5" fillId="0" borderId="3" xfId="20" applyNumberFormat="1" applyFont="1" applyBorder="1" applyAlignment="1">
      <alignment horizontal="center" vertical="top"/>
      <protection/>
    </xf>
    <xf numFmtId="3" fontId="5" fillId="0" borderId="4" xfId="20" applyNumberFormat="1" applyFont="1" applyFill="1" applyBorder="1" applyAlignment="1">
      <alignment horizontal="center" vertical="top"/>
      <protection/>
    </xf>
    <xf numFmtId="1" fontId="5" fillId="0" borderId="5" xfId="20" applyNumberFormat="1" applyFont="1" applyBorder="1" applyAlignment="1">
      <alignment horizontal="center" vertical="top"/>
      <protection/>
    </xf>
    <xf numFmtId="1" fontId="5" fillId="0" borderId="0" xfId="20" applyNumberFormat="1" applyFont="1" applyFill="1" applyBorder="1" applyAlignment="1">
      <alignment horizontal="center" vertical="top"/>
      <protection/>
    </xf>
    <xf numFmtId="3" fontId="5" fillId="0" borderId="5" xfId="20" applyNumberFormat="1" applyFont="1" applyBorder="1" applyAlignment="1">
      <alignment horizontal="center" vertical="top"/>
      <protection/>
    </xf>
    <xf numFmtId="3" fontId="4" fillId="0" borderId="0" xfId="20" applyNumberFormat="1" applyFont="1" applyFill="1" applyBorder="1" applyAlignment="1">
      <alignment vertical="top"/>
      <protection/>
    </xf>
    <xf numFmtId="3" fontId="4" fillId="0" borderId="5" xfId="20" applyNumberFormat="1" applyFont="1" applyBorder="1" applyAlignment="1">
      <alignment vertical="top"/>
      <protection/>
    </xf>
    <xf numFmtId="3" fontId="8" fillId="0" borderId="5" xfId="20" applyNumberFormat="1" applyFont="1" applyBorder="1" applyAlignment="1">
      <alignment vertical="top"/>
      <protection/>
    </xf>
    <xf numFmtId="3" fontId="8" fillId="0" borderId="0" xfId="20" applyNumberFormat="1" applyFont="1" applyFill="1" applyBorder="1" applyAlignment="1">
      <alignment vertical="top"/>
      <protection/>
    </xf>
    <xf numFmtId="3" fontId="7" fillId="2" borderId="6" xfId="20" applyNumberFormat="1" applyFont="1" applyFill="1" applyBorder="1" applyAlignment="1">
      <alignment vertical="top"/>
      <protection/>
    </xf>
    <xf numFmtId="3" fontId="7" fillId="2" borderId="7" xfId="20" applyNumberFormat="1" applyFont="1" applyFill="1" applyBorder="1" applyAlignment="1">
      <alignment vertical="top"/>
      <protection/>
    </xf>
    <xf numFmtId="3" fontId="7" fillId="0" borderId="5" xfId="20" applyNumberFormat="1" applyFont="1" applyBorder="1" applyAlignment="1">
      <alignment vertical="top"/>
      <protection/>
    </xf>
    <xf numFmtId="3" fontId="7" fillId="0" borderId="0" xfId="20" applyNumberFormat="1" applyFont="1" applyFill="1" applyBorder="1" applyAlignment="1">
      <alignment vertical="top"/>
      <protection/>
    </xf>
    <xf numFmtId="3" fontId="8" fillId="0" borderId="5" xfId="20" applyNumberFormat="1" applyFont="1" applyBorder="1" applyAlignment="1">
      <alignment horizontal="right" vertical="top"/>
      <protection/>
    </xf>
    <xf numFmtId="3" fontId="8" fillId="0" borderId="0" xfId="20" applyNumberFormat="1" applyFont="1" applyFill="1" applyBorder="1" applyAlignment="1">
      <alignment horizontal="right" vertical="top"/>
      <protection/>
    </xf>
    <xf numFmtId="3" fontId="7" fillId="2" borderId="8" xfId="20" applyNumberFormat="1" applyFont="1" applyFill="1" applyBorder="1" applyAlignment="1">
      <alignment vertical="top"/>
      <protection/>
    </xf>
    <xf numFmtId="3" fontId="7" fillId="2" borderId="9" xfId="20" applyNumberFormat="1" applyFont="1" applyFill="1" applyBorder="1" applyAlignment="1">
      <alignment vertical="top"/>
      <protection/>
    </xf>
    <xf numFmtId="3" fontId="7" fillId="2" borderId="10" xfId="20" applyNumberFormat="1" applyFont="1" applyFill="1" applyBorder="1" applyAlignment="1">
      <alignment vertical="top"/>
      <protection/>
    </xf>
    <xf numFmtId="0" fontId="3" fillId="0" borderId="3" xfId="19" applyFont="1" applyBorder="1" applyAlignment="1">
      <alignment vertical="top"/>
      <protection/>
    </xf>
    <xf numFmtId="4" fontId="3" fillId="0" borderId="11" xfId="19" applyNumberFormat="1" applyFont="1" applyBorder="1" applyAlignment="1">
      <alignment vertical="top"/>
      <protection/>
    </xf>
    <xf numFmtId="0" fontId="3" fillId="0" borderId="5" xfId="19" applyFont="1" applyBorder="1" applyAlignment="1">
      <alignment horizontal="center" vertical="top" wrapText="1"/>
      <protection/>
    </xf>
    <xf numFmtId="4" fontId="3" fillId="0" borderId="12" xfId="19" applyNumberFormat="1" applyFont="1" applyBorder="1" applyAlignment="1">
      <alignment horizontal="center" vertical="top" wrapText="1"/>
      <protection/>
    </xf>
    <xf numFmtId="3" fontId="4" fillId="0" borderId="0" xfId="20" applyNumberFormat="1" applyFont="1" applyBorder="1" applyAlignment="1">
      <alignment vertical="top"/>
      <protection/>
    </xf>
    <xf numFmtId="4" fontId="4" fillId="0" borderId="12" xfId="20" applyNumberFormat="1" applyFont="1" applyBorder="1" applyAlignment="1">
      <alignment vertical="top"/>
      <protection/>
    </xf>
    <xf numFmtId="3" fontId="8" fillId="0" borderId="0" xfId="20" applyNumberFormat="1" applyFont="1" applyBorder="1" applyAlignment="1">
      <alignment vertical="top"/>
      <protection/>
    </xf>
    <xf numFmtId="4" fontId="8" fillId="0" borderId="12" xfId="20" applyNumberFormat="1" applyFont="1" applyBorder="1" applyAlignment="1">
      <alignment vertical="top"/>
      <protection/>
    </xf>
    <xf numFmtId="3" fontId="4" fillId="0" borderId="5" xfId="20" applyNumberFormat="1" applyFont="1" applyBorder="1" applyAlignment="1">
      <alignment horizontal="right" vertical="top"/>
      <protection/>
    </xf>
    <xf numFmtId="4" fontId="7" fillId="2" borderId="7" xfId="20" applyNumberFormat="1" applyFont="1" applyFill="1" applyBorder="1" applyAlignment="1">
      <alignment vertical="top"/>
      <protection/>
    </xf>
    <xf numFmtId="3" fontId="7" fillId="0" borderId="0" xfId="20" applyNumberFormat="1" applyFont="1" applyBorder="1" applyAlignment="1">
      <alignment vertical="top"/>
      <protection/>
    </xf>
    <xf numFmtId="4" fontId="7" fillId="0" borderId="12" xfId="20" applyNumberFormat="1" applyFont="1" applyBorder="1" applyAlignment="1">
      <alignment vertical="top"/>
      <protection/>
    </xf>
    <xf numFmtId="4" fontId="7" fillId="2" borderId="10" xfId="20" applyNumberFormat="1" applyFont="1" applyFill="1" applyBorder="1" applyAlignment="1">
      <alignment vertical="top"/>
      <protection/>
    </xf>
    <xf numFmtId="0" fontId="3" fillId="0" borderId="11" xfId="19" applyFont="1" applyBorder="1" applyAlignment="1">
      <alignment vertical="top"/>
      <protection/>
    </xf>
    <xf numFmtId="0" fontId="3" fillId="0" borderId="12" xfId="19" applyFont="1" applyBorder="1" applyAlignment="1">
      <alignment horizontal="center" vertical="top" wrapText="1"/>
      <protection/>
    </xf>
    <xf numFmtId="3" fontId="4" fillId="0" borderId="12" xfId="20" applyNumberFormat="1" applyFont="1" applyBorder="1" applyAlignment="1">
      <alignment vertical="top"/>
      <protection/>
    </xf>
    <xf numFmtId="3" fontId="8" fillId="0" borderId="12" xfId="20" applyNumberFormat="1" applyFont="1" applyBorder="1" applyAlignment="1">
      <alignment vertical="top"/>
      <protection/>
    </xf>
    <xf numFmtId="3" fontId="4" fillId="0" borderId="12" xfId="20" applyNumberFormat="1" applyFont="1" applyBorder="1" applyAlignment="1">
      <alignment horizontal="right" vertical="top"/>
      <protection/>
    </xf>
    <xf numFmtId="3" fontId="7" fillId="0" borderId="12" xfId="20" applyNumberFormat="1" applyFont="1" applyBorder="1" applyAlignment="1">
      <alignment vertical="top"/>
      <protection/>
    </xf>
    <xf numFmtId="3" fontId="8" fillId="0" borderId="12" xfId="20" applyNumberFormat="1" applyFont="1" applyBorder="1" applyAlignment="1">
      <alignment horizontal="right" vertical="top"/>
      <protection/>
    </xf>
    <xf numFmtId="4" fontId="3" fillId="0" borderId="3" xfId="19" applyNumberFormat="1" applyFont="1" applyBorder="1" applyAlignment="1">
      <alignment vertical="top"/>
      <protection/>
    </xf>
    <xf numFmtId="4" fontId="3" fillId="0" borderId="5" xfId="19" applyNumberFormat="1" applyFont="1" applyBorder="1" applyAlignment="1">
      <alignment horizontal="center" vertical="top" wrapText="1"/>
      <protection/>
    </xf>
    <xf numFmtId="4" fontId="4" fillId="0" borderId="5" xfId="20" applyNumberFormat="1" applyFont="1" applyBorder="1" applyAlignment="1">
      <alignment vertical="top"/>
      <protection/>
    </xf>
    <xf numFmtId="4" fontId="8" fillId="0" borderId="5" xfId="20" applyNumberFormat="1" applyFont="1" applyBorder="1" applyAlignment="1">
      <alignment vertical="top"/>
      <protection/>
    </xf>
    <xf numFmtId="4" fontId="7" fillId="2" borderId="6" xfId="20" applyNumberFormat="1" applyFont="1" applyFill="1" applyBorder="1" applyAlignment="1">
      <alignment vertical="top"/>
      <protection/>
    </xf>
    <xf numFmtId="4" fontId="7" fillId="0" borderId="5" xfId="20" applyNumberFormat="1" applyFont="1" applyBorder="1" applyAlignment="1">
      <alignment vertical="top"/>
      <protection/>
    </xf>
    <xf numFmtId="4" fontId="7" fillId="2" borderId="8" xfId="20" applyNumberFormat="1" applyFont="1" applyFill="1" applyBorder="1" applyAlignment="1">
      <alignment vertical="top"/>
      <protection/>
    </xf>
    <xf numFmtId="3" fontId="3" fillId="0" borderId="3" xfId="20" applyNumberFormat="1" applyFont="1" applyBorder="1" applyAlignment="1">
      <alignment vertical="top"/>
      <protection/>
    </xf>
    <xf numFmtId="3" fontId="4" fillId="0" borderId="4" xfId="20" applyNumberFormat="1" applyFont="1" applyBorder="1" applyAlignment="1">
      <alignment vertical="top"/>
      <protection/>
    </xf>
    <xf numFmtId="49" fontId="3" fillId="0" borderId="5" xfId="20" applyNumberFormat="1" applyFont="1" applyBorder="1" applyAlignment="1">
      <alignment vertical="top"/>
      <protection/>
    </xf>
    <xf numFmtId="49" fontId="3" fillId="0" borderId="0" xfId="20" applyNumberFormat="1" applyFont="1" applyBorder="1" applyAlignment="1">
      <alignment vertical="top"/>
      <protection/>
    </xf>
    <xf numFmtId="3" fontId="5" fillId="0" borderId="5" xfId="20" applyNumberFormat="1" applyFont="1" applyBorder="1" applyAlignment="1">
      <alignment vertical="top"/>
      <protection/>
    </xf>
    <xf numFmtId="3" fontId="5" fillId="0" borderId="0" xfId="20" applyNumberFormat="1" applyFont="1" applyBorder="1" applyAlignment="1">
      <alignment vertical="top"/>
      <protection/>
    </xf>
    <xf numFmtId="1" fontId="5" fillId="0" borderId="0" xfId="20" applyNumberFormat="1" applyFont="1" applyBorder="1" applyAlignment="1">
      <alignment horizontal="center" vertical="top"/>
      <protection/>
    </xf>
    <xf numFmtId="3" fontId="7" fillId="0" borderId="13" xfId="20" applyNumberFormat="1" applyFont="1" applyBorder="1" applyAlignment="1">
      <alignment vertical="top"/>
      <protection/>
    </xf>
    <xf numFmtId="3" fontId="7" fillId="0" borderId="14" xfId="20" applyNumberFormat="1" applyFont="1" applyBorder="1" applyAlignment="1">
      <alignment vertical="top"/>
      <protection/>
    </xf>
    <xf numFmtId="3" fontId="7" fillId="2" borderId="2" xfId="20" applyNumberFormat="1" applyFont="1" applyFill="1" applyBorder="1" applyAlignment="1">
      <alignment vertical="top"/>
      <protection/>
    </xf>
    <xf numFmtId="3" fontId="7" fillId="2" borderId="15" xfId="20" applyNumberFormat="1" applyFont="1" applyFill="1" applyBorder="1" applyAlignment="1">
      <alignment vertical="top"/>
      <protection/>
    </xf>
    <xf numFmtId="0" fontId="3" fillId="0" borderId="4" xfId="19" applyFont="1" applyBorder="1" applyAlignment="1">
      <alignment vertical="top"/>
      <protection/>
    </xf>
    <xf numFmtId="0" fontId="3" fillId="0" borderId="0" xfId="19" applyFont="1" applyBorder="1" applyAlignment="1">
      <alignment horizontal="center" vertical="top" wrapText="1"/>
      <protection/>
    </xf>
    <xf numFmtId="3" fontId="4" fillId="0" borderId="0" xfId="20" applyNumberFormat="1" applyFont="1" applyBorder="1" applyAlignment="1">
      <alignment horizontal="right" vertical="top"/>
      <protection/>
    </xf>
    <xf numFmtId="3" fontId="7" fillId="2" borderId="16" xfId="20" applyNumberFormat="1" applyFont="1" applyFill="1" applyBorder="1" applyAlignment="1">
      <alignment vertical="top"/>
      <protection/>
    </xf>
    <xf numFmtId="3" fontId="8" fillId="0" borderId="0" xfId="20" applyNumberFormat="1" applyFont="1" applyBorder="1" applyAlignment="1">
      <alignment horizontal="right" vertical="top"/>
      <protection/>
    </xf>
    <xf numFmtId="3" fontId="7" fillId="2" borderId="17" xfId="20" applyNumberFormat="1" applyFont="1" applyFill="1" applyBorder="1" applyAlignment="1">
      <alignment vertical="top"/>
      <protection/>
    </xf>
    <xf numFmtId="4" fontId="3" fillId="0" borderId="4" xfId="19" applyNumberFormat="1" applyFont="1" applyBorder="1" applyAlignment="1">
      <alignment vertical="top"/>
      <protection/>
    </xf>
    <xf numFmtId="4" fontId="3" fillId="0" borderId="0" xfId="19" applyNumberFormat="1" applyFont="1" applyBorder="1" applyAlignment="1">
      <alignment horizontal="center" vertical="top" wrapText="1"/>
      <protection/>
    </xf>
    <xf numFmtId="4" fontId="4" fillId="0" borderId="0" xfId="20" applyNumberFormat="1" applyFont="1" applyBorder="1" applyAlignment="1">
      <alignment vertical="top"/>
      <protection/>
    </xf>
    <xf numFmtId="4" fontId="8" fillId="0" borderId="0" xfId="20" applyNumberFormat="1" applyFont="1" applyBorder="1" applyAlignment="1">
      <alignment vertical="top"/>
      <protection/>
    </xf>
    <xf numFmtId="4" fontId="7" fillId="2" borderId="16" xfId="20" applyNumberFormat="1" applyFont="1" applyFill="1" applyBorder="1" applyAlignment="1">
      <alignment vertical="top"/>
      <protection/>
    </xf>
    <xf numFmtId="4" fontId="7" fillId="0" borderId="0" xfId="20" applyNumberFormat="1" applyFont="1" applyBorder="1" applyAlignment="1">
      <alignment vertical="top"/>
      <protection/>
    </xf>
    <xf numFmtId="4" fontId="7" fillId="2" borderId="17" xfId="20" applyNumberFormat="1" applyFont="1" applyFill="1" applyBorder="1" applyAlignment="1">
      <alignment vertical="top"/>
      <protection/>
    </xf>
    <xf numFmtId="3" fontId="4" fillId="0" borderId="12" xfId="20" applyNumberFormat="1" applyFont="1" applyFill="1" applyBorder="1" applyAlignment="1" applyProtection="1">
      <alignment vertical="top"/>
      <protection locked="0"/>
    </xf>
    <xf numFmtId="3" fontId="8" fillId="0" borderId="12" xfId="20" applyNumberFormat="1" applyFont="1" applyFill="1" applyBorder="1" applyAlignment="1" applyProtection="1">
      <alignment vertical="top"/>
      <protection locked="0"/>
    </xf>
    <xf numFmtId="3" fontId="7" fillId="0" borderId="12" xfId="20" applyNumberFormat="1" applyFont="1" applyFill="1" applyBorder="1" applyAlignment="1" applyProtection="1">
      <alignment vertical="top"/>
      <protection locked="0"/>
    </xf>
    <xf numFmtId="3" fontId="8" fillId="0" borderId="12" xfId="20" applyNumberFormat="1" applyFont="1" applyFill="1" applyBorder="1" applyAlignment="1" applyProtection="1">
      <alignment horizontal="right" vertical="top"/>
      <protection locked="0"/>
    </xf>
    <xf numFmtId="3" fontId="4" fillId="0" borderId="0" xfId="20" applyNumberFormat="1" applyFont="1" applyFill="1" applyAlignment="1" applyProtection="1">
      <alignment horizontal="right" vertical="top"/>
      <protection locked="0"/>
    </xf>
    <xf numFmtId="3" fontId="4" fillId="0" borderId="0" xfId="20" applyNumberFormat="1" applyFont="1" applyFill="1" applyAlignment="1" applyProtection="1">
      <alignment vertical="top"/>
      <protection locked="0"/>
    </xf>
    <xf numFmtId="3" fontId="5" fillId="0" borderId="11" xfId="20" applyNumberFormat="1" applyFont="1" applyFill="1" applyBorder="1" applyAlignment="1" applyProtection="1">
      <alignment horizontal="center" vertical="top"/>
      <protection/>
    </xf>
    <xf numFmtId="1" fontId="5" fillId="0" borderId="12" xfId="20" applyNumberFormat="1" applyFont="1" applyFill="1" applyBorder="1" applyAlignment="1" applyProtection="1">
      <alignment horizontal="center" vertical="top"/>
      <protection/>
    </xf>
    <xf numFmtId="3" fontId="4" fillId="0" borderId="12" xfId="20" applyNumberFormat="1" applyFont="1" applyFill="1" applyBorder="1" applyAlignment="1" applyProtection="1">
      <alignment vertical="top"/>
      <protection/>
    </xf>
    <xf numFmtId="3" fontId="7" fillId="2" borderId="7" xfId="20" applyNumberFormat="1" applyFont="1" applyFill="1" applyBorder="1" applyAlignment="1" applyProtection="1">
      <alignment vertical="top"/>
      <protection/>
    </xf>
    <xf numFmtId="3" fontId="7" fillId="2" borderId="10" xfId="20" applyNumberFormat="1" applyFont="1" applyFill="1" applyBorder="1" applyAlignment="1" applyProtection="1">
      <alignment vertical="top"/>
      <protection/>
    </xf>
    <xf numFmtId="3" fontId="4" fillId="0" borderId="11" xfId="20" applyNumberFormat="1" applyFont="1" applyBorder="1" applyAlignment="1" applyProtection="1">
      <alignment vertical="top"/>
      <protection locked="0"/>
    </xf>
    <xf numFmtId="49" fontId="3" fillId="0" borderId="12" xfId="20" applyNumberFormat="1" applyFont="1" applyBorder="1" applyAlignment="1" applyProtection="1">
      <alignment vertical="top"/>
      <protection locked="0"/>
    </xf>
    <xf numFmtId="3" fontId="4" fillId="0" borderId="12" xfId="20" applyNumberFormat="1" applyFont="1" applyBorder="1" applyAlignment="1" applyProtection="1">
      <alignment vertical="top"/>
      <protection locked="0"/>
    </xf>
    <xf numFmtId="3" fontId="8" fillId="0" borderId="12" xfId="20" applyNumberFormat="1" applyFont="1" applyBorder="1" applyAlignment="1" applyProtection="1">
      <alignment vertical="top"/>
      <protection locked="0"/>
    </xf>
    <xf numFmtId="3" fontId="7" fillId="0" borderId="12" xfId="20" applyNumberFormat="1" applyFont="1" applyBorder="1" applyAlignment="1" applyProtection="1">
      <alignment vertical="top"/>
      <protection locked="0"/>
    </xf>
    <xf numFmtId="3" fontId="7" fillId="0" borderId="18" xfId="20" applyNumberFormat="1" applyFont="1" applyBorder="1" applyAlignment="1" applyProtection="1">
      <alignment vertical="top"/>
      <protection locked="0"/>
    </xf>
    <xf numFmtId="3" fontId="4" fillId="0" borderId="0" xfId="20" applyNumberFormat="1" applyFont="1" applyAlignment="1" applyProtection="1">
      <alignment vertical="top"/>
      <protection locked="0"/>
    </xf>
    <xf numFmtId="3" fontId="4" fillId="0" borderId="0" xfId="20" applyNumberFormat="1" applyFont="1" applyAlignment="1" applyProtection="1">
      <alignment vertical="top" wrapText="1"/>
      <protection locked="0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adat_2006_e_cs" xfId="19"/>
    <cellStyle name="Normál_NORMATIV07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0" zoomScaleNormal="80" workbookViewId="0" topLeftCell="A13">
      <selection activeCell="A26" sqref="A26"/>
    </sheetView>
  </sheetViews>
  <sheetFormatPr defaultColWidth="9.140625" defaultRowHeight="12.75"/>
  <cols>
    <col min="1" max="1" width="60.140625" style="3" customWidth="1"/>
    <col min="2" max="2" width="14.7109375" style="13" customWidth="1"/>
    <col min="3" max="4" width="13.7109375" style="10" customWidth="1"/>
    <col min="5" max="5" width="13.7109375" style="92" customWidth="1"/>
    <col min="6" max="8" width="13.140625" style="8" customWidth="1"/>
    <col min="9" max="10" width="9.57421875" style="11" customWidth="1"/>
    <col min="11" max="11" width="9.7109375" style="11" customWidth="1"/>
    <col min="12" max="12" width="5.8515625" style="8" hidden="1" customWidth="1"/>
    <col min="13" max="14" width="6.57421875" style="8" hidden="1" customWidth="1"/>
    <col min="15" max="15" width="7.00390625" style="104" hidden="1" customWidth="1"/>
    <col min="16" max="16384" width="9.140625" style="8" customWidth="1"/>
  </cols>
  <sheetData>
    <row r="1" spans="1:15" ht="15.75">
      <c r="A1" s="1" t="s">
        <v>0</v>
      </c>
      <c r="B1" s="18" t="s">
        <v>15</v>
      </c>
      <c r="C1" s="19" t="s">
        <v>15</v>
      </c>
      <c r="D1" s="19" t="s">
        <v>15</v>
      </c>
      <c r="E1" s="93" t="s">
        <v>15</v>
      </c>
      <c r="F1" s="36" t="s">
        <v>3</v>
      </c>
      <c r="G1" s="74" t="s">
        <v>3</v>
      </c>
      <c r="H1" s="49" t="s">
        <v>3</v>
      </c>
      <c r="I1" s="56" t="s">
        <v>4</v>
      </c>
      <c r="J1" s="80" t="s">
        <v>4</v>
      </c>
      <c r="K1" s="37" t="s">
        <v>4</v>
      </c>
      <c r="L1" s="63" t="s">
        <v>42</v>
      </c>
      <c r="M1" s="64"/>
      <c r="N1" s="64"/>
      <c r="O1" s="98"/>
    </row>
    <row r="2" spans="1:16" ht="15.75">
      <c r="A2" s="1"/>
      <c r="B2" s="20">
        <v>2008</v>
      </c>
      <c r="C2" s="21">
        <v>2009</v>
      </c>
      <c r="D2" s="21">
        <v>2010</v>
      </c>
      <c r="E2" s="94">
        <v>2011</v>
      </c>
      <c r="F2" s="38" t="s">
        <v>30</v>
      </c>
      <c r="G2" s="75" t="s">
        <v>39</v>
      </c>
      <c r="H2" s="50" t="s">
        <v>52</v>
      </c>
      <c r="I2" s="57" t="s">
        <v>41</v>
      </c>
      <c r="J2" s="81" t="s">
        <v>41</v>
      </c>
      <c r="K2" s="39" t="s">
        <v>41</v>
      </c>
      <c r="L2" s="65" t="s">
        <v>43</v>
      </c>
      <c r="M2" s="66" t="s">
        <v>34</v>
      </c>
      <c r="N2" s="66" t="s">
        <v>35</v>
      </c>
      <c r="O2" s="99" t="s">
        <v>51</v>
      </c>
      <c r="P2" s="9"/>
    </row>
    <row r="3" spans="1:15" ht="15.75">
      <c r="A3" s="2" t="s">
        <v>16</v>
      </c>
      <c r="B3" s="22"/>
      <c r="C3" s="23"/>
      <c r="D3" s="23"/>
      <c r="E3" s="95"/>
      <c r="F3" s="24"/>
      <c r="G3" s="40"/>
      <c r="H3" s="51"/>
      <c r="I3" s="58"/>
      <c r="J3" s="82"/>
      <c r="K3" s="41"/>
      <c r="L3" s="24"/>
      <c r="M3" s="40"/>
      <c r="N3" s="40"/>
      <c r="O3" s="100"/>
    </row>
    <row r="4" spans="1:15" ht="15.75">
      <c r="A4" s="3" t="s">
        <v>5</v>
      </c>
      <c r="B4" s="24">
        <v>78115000</v>
      </c>
      <c r="C4" s="23">
        <v>71650667</v>
      </c>
      <c r="D4" s="23">
        <v>60943333</v>
      </c>
      <c r="E4" s="87">
        <v>55773334</v>
      </c>
      <c r="F4" s="24">
        <f>C4-B4</f>
        <v>-6464333</v>
      </c>
      <c r="G4" s="40">
        <f>D4-C4</f>
        <v>-10707334</v>
      </c>
      <c r="H4" s="51">
        <f>E4-D4</f>
        <v>-5169999</v>
      </c>
      <c r="I4" s="58">
        <f>(C4/B4*100)-100</f>
        <v>-8.275405491902958</v>
      </c>
      <c r="J4" s="82">
        <f>(D4/C4*100)-100</f>
        <v>-14.943802267744417</v>
      </c>
      <c r="K4" s="41">
        <f>(E4/D4*100)-100</f>
        <v>-8.483288893963177</v>
      </c>
      <c r="L4" s="24">
        <f>204+189</f>
        <v>393</v>
      </c>
      <c r="M4" s="40">
        <f>209+174</f>
        <v>383</v>
      </c>
      <c r="N4" s="40"/>
      <c r="O4" s="100"/>
    </row>
    <row r="5" spans="1:15" ht="15.75">
      <c r="A5" s="3" t="s">
        <v>31</v>
      </c>
      <c r="B5" s="24">
        <v>0</v>
      </c>
      <c r="C5" s="23">
        <v>173003</v>
      </c>
      <c r="D5" s="23">
        <v>0</v>
      </c>
      <c r="E5" s="87"/>
      <c r="F5" s="24">
        <f aca="true" t="shared" si="0" ref="F5:F20">C5-B5</f>
        <v>173003</v>
      </c>
      <c r="G5" s="40">
        <f aca="true" t="shared" si="1" ref="G5:G20">D5-C5</f>
        <v>-173003</v>
      </c>
      <c r="H5" s="51">
        <f aca="true" t="shared" si="2" ref="H5:H20">E5-D5</f>
        <v>0</v>
      </c>
      <c r="I5" s="58"/>
      <c r="J5" s="82">
        <f>(D5/C5*100)-100</f>
        <v>-100</v>
      </c>
      <c r="K5" s="41" t="e">
        <f>(E5/D5*100)-100</f>
        <v>#DIV/0!</v>
      </c>
      <c r="L5" s="24"/>
      <c r="M5" s="40"/>
      <c r="N5" s="40"/>
      <c r="O5" s="100"/>
    </row>
    <row r="6" spans="1:15" ht="15.75">
      <c r="A6" s="3" t="s">
        <v>6</v>
      </c>
      <c r="B6" s="24">
        <v>2584000</v>
      </c>
      <c r="C6" s="23">
        <v>287600</v>
      </c>
      <c r="D6" s="23">
        <v>672000</v>
      </c>
      <c r="E6" s="87">
        <v>410667</v>
      </c>
      <c r="F6" s="24">
        <f t="shared" si="0"/>
        <v>-2296400</v>
      </c>
      <c r="G6" s="40">
        <f t="shared" si="1"/>
        <v>384400</v>
      </c>
      <c r="H6" s="51">
        <f t="shared" si="2"/>
        <v>-261333</v>
      </c>
      <c r="I6" s="58">
        <f aca="true" t="shared" si="3" ref="I6:I16">(C6/B6*100)-100</f>
        <v>-88.86996904024768</v>
      </c>
      <c r="J6" s="82"/>
      <c r="K6" s="41"/>
      <c r="L6" s="24">
        <v>2</v>
      </c>
      <c r="M6" s="40">
        <v>5</v>
      </c>
      <c r="N6" s="40"/>
      <c r="O6" s="100"/>
    </row>
    <row r="7" spans="1:15" ht="15.75">
      <c r="A7" s="3" t="s">
        <v>12</v>
      </c>
      <c r="B7" s="24">
        <f>407*45000</f>
        <v>18315000</v>
      </c>
      <c r="C7" s="23">
        <v>17308300</v>
      </c>
      <c r="D7" s="23">
        <f>14586667/547*383+7386667/554*390</f>
        <v>15413333.801384645</v>
      </c>
      <c r="E7" s="87">
        <v>14586667</v>
      </c>
      <c r="F7" s="24">
        <f t="shared" si="0"/>
        <v>-1006700</v>
      </c>
      <c r="G7" s="40">
        <f t="shared" si="1"/>
        <v>-1894966.1986153554</v>
      </c>
      <c r="H7" s="51">
        <f t="shared" si="2"/>
        <v>-826666.8013846446</v>
      </c>
      <c r="I7" s="58">
        <f t="shared" si="3"/>
        <v>-5.496587496587495</v>
      </c>
      <c r="J7" s="82">
        <f>(D7/C7*100)-100</f>
        <v>-10.948309184699568</v>
      </c>
      <c r="K7" s="41">
        <f>(E7/D7*100)-100</f>
        <v>-5.363322510477147</v>
      </c>
      <c r="L7" s="24">
        <f>204+189</f>
        <v>393</v>
      </c>
      <c r="M7" s="40">
        <v>383</v>
      </c>
      <c r="N7" s="40"/>
      <c r="O7" s="100"/>
    </row>
    <row r="8" spans="1:15" ht="15.75">
      <c r="A8" s="3" t="s">
        <v>13</v>
      </c>
      <c r="B8" s="24">
        <v>64000</v>
      </c>
      <c r="C8" s="23">
        <v>0</v>
      </c>
      <c r="D8" s="23">
        <v>183600</v>
      </c>
      <c r="E8" s="87">
        <v>387600</v>
      </c>
      <c r="F8" s="24">
        <f t="shared" si="0"/>
        <v>-64000</v>
      </c>
      <c r="G8" s="40">
        <f t="shared" si="1"/>
        <v>183600</v>
      </c>
      <c r="H8" s="51">
        <f t="shared" si="2"/>
        <v>204000</v>
      </c>
      <c r="I8" s="58">
        <f t="shared" si="3"/>
        <v>-100</v>
      </c>
      <c r="J8" s="82"/>
      <c r="K8" s="41"/>
      <c r="L8" s="24"/>
      <c r="M8" s="40">
        <v>0</v>
      </c>
      <c r="N8" s="40"/>
      <c r="O8" s="100"/>
    </row>
    <row r="9" spans="1:15" ht="15.75">
      <c r="A9" s="105" t="s">
        <v>53</v>
      </c>
      <c r="B9" s="24"/>
      <c r="C9" s="23"/>
      <c r="D9" s="23"/>
      <c r="E9" s="87">
        <v>635250</v>
      </c>
      <c r="F9" s="24"/>
      <c r="G9" s="40"/>
      <c r="H9" s="51"/>
      <c r="I9" s="58"/>
      <c r="J9" s="82"/>
      <c r="K9" s="41"/>
      <c r="L9" s="24"/>
      <c r="M9" s="40"/>
      <c r="N9" s="40"/>
      <c r="O9" s="100"/>
    </row>
    <row r="10" spans="1:15" ht="15.75">
      <c r="A10" s="105" t="s">
        <v>54</v>
      </c>
      <c r="B10" s="24"/>
      <c r="C10" s="23"/>
      <c r="D10" s="23"/>
      <c r="E10" s="87">
        <v>511334</v>
      </c>
      <c r="F10" s="24"/>
      <c r="G10" s="40"/>
      <c r="H10" s="51"/>
      <c r="I10" s="58"/>
      <c r="J10" s="82"/>
      <c r="K10" s="41"/>
      <c r="L10" s="24"/>
      <c r="M10" s="40"/>
      <c r="N10" s="40"/>
      <c r="O10" s="100"/>
    </row>
    <row r="11" spans="1:15" ht="15.75">
      <c r="A11" s="3" t="s">
        <v>14</v>
      </c>
      <c r="B11" s="24">
        <v>407000</v>
      </c>
      <c r="C11" s="23">
        <v>403000</v>
      </c>
      <c r="D11" s="23">
        <v>410000</v>
      </c>
      <c r="E11" s="87"/>
      <c r="F11" s="24">
        <f t="shared" si="0"/>
        <v>-4000</v>
      </c>
      <c r="G11" s="40">
        <f t="shared" si="1"/>
        <v>7000</v>
      </c>
      <c r="H11" s="51">
        <f t="shared" si="2"/>
        <v>-410000</v>
      </c>
      <c r="I11" s="58">
        <f t="shared" si="3"/>
        <v>-0.9828009828009812</v>
      </c>
      <c r="J11" s="82">
        <f aca="true" t="shared" si="4" ref="J11:K16">(D11/C11*100)-100</f>
        <v>1.7369727047146455</v>
      </c>
      <c r="K11" s="41">
        <f t="shared" si="4"/>
        <v>-100</v>
      </c>
      <c r="L11" s="24">
        <v>403</v>
      </c>
      <c r="M11" s="40">
        <v>410</v>
      </c>
      <c r="N11" s="40"/>
      <c r="O11" s="100"/>
    </row>
    <row r="12" spans="1:15" ht="15.75">
      <c r="A12" s="3" t="s">
        <v>7</v>
      </c>
      <c r="B12" s="24">
        <v>2145000</v>
      </c>
      <c r="C12" s="23">
        <v>2292000</v>
      </c>
      <c r="D12" s="23">
        <v>2741666</v>
      </c>
      <c r="E12" s="87">
        <v>2585000</v>
      </c>
      <c r="F12" s="24">
        <f t="shared" si="0"/>
        <v>147000</v>
      </c>
      <c r="G12" s="40">
        <f t="shared" si="1"/>
        <v>449666</v>
      </c>
      <c r="H12" s="51">
        <f t="shared" si="2"/>
        <v>-156666</v>
      </c>
      <c r="I12" s="58">
        <f t="shared" si="3"/>
        <v>6.853146853146868</v>
      </c>
      <c r="J12" s="82">
        <f t="shared" si="4"/>
        <v>19.618935427574186</v>
      </c>
      <c r="K12" s="41">
        <f t="shared" si="4"/>
        <v>-5.714262787662676</v>
      </c>
      <c r="L12" s="24">
        <v>95</v>
      </c>
      <c r="M12" s="40">
        <f>110+11</f>
        <v>121</v>
      </c>
      <c r="N12" s="40"/>
      <c r="O12" s="100"/>
    </row>
    <row r="13" spans="1:15" ht="15.75">
      <c r="A13" s="3" t="s">
        <v>8</v>
      </c>
      <c r="B13" s="24">
        <f>SUM(B14:B15)</f>
        <v>2793000</v>
      </c>
      <c r="C13" s="23">
        <f>SUM(C14:C15)</f>
        <v>3867467</v>
      </c>
      <c r="D13" s="23">
        <f>SUM(D14:D15)</f>
        <v>5171800</v>
      </c>
      <c r="E13" s="95">
        <f>SUM(E14:E15)</f>
        <v>8540933</v>
      </c>
      <c r="F13" s="24">
        <f t="shared" si="0"/>
        <v>1074467</v>
      </c>
      <c r="G13" s="40">
        <f t="shared" si="1"/>
        <v>1304333</v>
      </c>
      <c r="H13" s="51">
        <f t="shared" si="2"/>
        <v>3369133</v>
      </c>
      <c r="I13" s="58">
        <f t="shared" si="3"/>
        <v>38.469996419620486</v>
      </c>
      <c r="J13" s="82">
        <f t="shared" si="4"/>
        <v>33.72576934722392</v>
      </c>
      <c r="K13" s="41">
        <f t="shared" si="4"/>
        <v>65.14430179047915</v>
      </c>
      <c r="L13" s="24"/>
      <c r="M13" s="40"/>
      <c r="N13" s="40"/>
      <c r="O13" s="100"/>
    </row>
    <row r="14" spans="1:15" s="12" customFormat="1" ht="15.75">
      <c r="A14" s="6" t="s">
        <v>8</v>
      </c>
      <c r="B14" s="25">
        <v>1785000</v>
      </c>
      <c r="C14" s="26">
        <v>2290667</v>
      </c>
      <c r="D14" s="26">
        <v>3055000</v>
      </c>
      <c r="E14" s="88">
        <v>5483333</v>
      </c>
      <c r="F14" s="25">
        <f t="shared" si="0"/>
        <v>505667</v>
      </c>
      <c r="G14" s="42">
        <f t="shared" si="1"/>
        <v>764333</v>
      </c>
      <c r="H14" s="52">
        <f t="shared" si="2"/>
        <v>2428333</v>
      </c>
      <c r="I14" s="59">
        <f t="shared" si="3"/>
        <v>28.32868347338936</v>
      </c>
      <c r="J14" s="83">
        <f t="shared" si="4"/>
        <v>33.367268136311395</v>
      </c>
      <c r="K14" s="43">
        <f t="shared" si="4"/>
        <v>79.48716857610475</v>
      </c>
      <c r="L14" s="25">
        <v>9</v>
      </c>
      <c r="M14" s="42">
        <v>16</v>
      </c>
      <c r="N14" s="42"/>
      <c r="O14" s="101"/>
    </row>
    <row r="15" spans="1:15" s="12" customFormat="1" ht="15.75">
      <c r="A15" s="6" t="s">
        <v>29</v>
      </c>
      <c r="B15" s="25">
        <v>1008000</v>
      </c>
      <c r="C15" s="26">
        <v>1576800</v>
      </c>
      <c r="D15" s="26">
        <v>2116800</v>
      </c>
      <c r="E15" s="88">
        <v>3057600</v>
      </c>
      <c r="F15" s="25">
        <f t="shared" si="0"/>
        <v>568800</v>
      </c>
      <c r="G15" s="42">
        <f t="shared" si="1"/>
        <v>540000</v>
      </c>
      <c r="H15" s="52">
        <f t="shared" si="2"/>
        <v>940800</v>
      </c>
      <c r="I15" s="59">
        <f t="shared" si="3"/>
        <v>56.428571428571416</v>
      </c>
      <c r="J15" s="83">
        <f t="shared" si="4"/>
        <v>34.246575342465746</v>
      </c>
      <c r="K15" s="43">
        <f t="shared" si="4"/>
        <v>44.44444444444443</v>
      </c>
      <c r="L15" s="25">
        <v>9</v>
      </c>
      <c r="M15" s="42">
        <v>16</v>
      </c>
      <c r="N15" s="42"/>
      <c r="O15" s="101"/>
    </row>
    <row r="16" spans="1:15" ht="15.75">
      <c r="A16" s="3" t="s">
        <v>9</v>
      </c>
      <c r="B16" s="24">
        <v>5284000</v>
      </c>
      <c r="C16" s="23">
        <v>9551166</v>
      </c>
      <c r="D16" s="23">
        <f>SUM(D17:D18)</f>
        <v>7701602</v>
      </c>
      <c r="E16" s="23">
        <f>SUM(E17:E18)</f>
        <v>8918266</v>
      </c>
      <c r="F16" s="24">
        <f t="shared" si="0"/>
        <v>4267166</v>
      </c>
      <c r="G16" s="40">
        <f t="shared" si="1"/>
        <v>-1849564</v>
      </c>
      <c r="H16" s="51">
        <f t="shared" si="2"/>
        <v>1216664</v>
      </c>
      <c r="I16" s="58">
        <f t="shared" si="3"/>
        <v>80.75635881907647</v>
      </c>
      <c r="J16" s="82">
        <f t="shared" si="4"/>
        <v>-19.364797973357383</v>
      </c>
      <c r="K16" s="41">
        <f t="shared" si="4"/>
        <v>15.797544458932038</v>
      </c>
      <c r="L16" s="24"/>
      <c r="M16" s="40"/>
      <c r="N16" s="40"/>
      <c r="O16" s="100"/>
    </row>
    <row r="17" spans="1:15" ht="15.75">
      <c r="A17" s="7" t="s">
        <v>36</v>
      </c>
      <c r="B17" s="24"/>
      <c r="C17" s="23"/>
      <c r="D17" s="23">
        <f>2506667+1253333+2215067+1137467</f>
        <v>7112534</v>
      </c>
      <c r="E17" s="87">
        <v>7818133</v>
      </c>
      <c r="F17" s="24">
        <f t="shared" si="0"/>
        <v>0</v>
      </c>
      <c r="G17" s="40">
        <f t="shared" si="1"/>
        <v>7112534</v>
      </c>
      <c r="H17" s="51">
        <f t="shared" si="2"/>
        <v>705599</v>
      </c>
      <c r="I17" s="58"/>
      <c r="J17" s="82"/>
      <c r="K17" s="41"/>
      <c r="L17" s="24">
        <v>83</v>
      </c>
      <c r="M17" s="40">
        <v>74</v>
      </c>
      <c r="N17" s="40"/>
      <c r="O17" s="100"/>
    </row>
    <row r="18" spans="1:15" ht="25.5">
      <c r="A18" s="7" t="s">
        <v>37</v>
      </c>
      <c r="B18" s="24"/>
      <c r="C18" s="23"/>
      <c r="D18" s="23">
        <f>156667+156667+129067+146667</f>
        <v>589068</v>
      </c>
      <c r="E18" s="87">
        <v>1100133</v>
      </c>
      <c r="F18" s="24">
        <f t="shared" si="0"/>
        <v>0</v>
      </c>
      <c r="G18" s="40">
        <f t="shared" si="1"/>
        <v>589068</v>
      </c>
      <c r="H18" s="51">
        <f t="shared" si="2"/>
        <v>511065</v>
      </c>
      <c r="I18" s="58"/>
      <c r="J18" s="82"/>
      <c r="K18" s="41"/>
      <c r="L18" s="24">
        <v>19</v>
      </c>
      <c r="M18" s="40">
        <v>11</v>
      </c>
      <c r="N18" s="40"/>
      <c r="O18" s="100"/>
    </row>
    <row r="19" spans="1:15" ht="15.75">
      <c r="A19" s="3" t="s">
        <v>55</v>
      </c>
      <c r="B19" s="24">
        <v>412854</v>
      </c>
      <c r="C19" s="23">
        <v>456300</v>
      </c>
      <c r="D19" s="23">
        <v>0</v>
      </c>
      <c r="E19" s="87">
        <v>430500</v>
      </c>
      <c r="F19" s="44">
        <f t="shared" si="0"/>
        <v>43446</v>
      </c>
      <c r="G19" s="76">
        <f t="shared" si="1"/>
        <v>-456300</v>
      </c>
      <c r="H19" s="53">
        <f t="shared" si="2"/>
        <v>430500</v>
      </c>
      <c r="I19" s="58">
        <f aca="true" t="shared" si="5" ref="I19:K20">(C19/B19*100)-100</f>
        <v>10.523332703570759</v>
      </c>
      <c r="J19" s="82">
        <f t="shared" si="5"/>
        <v>-100</v>
      </c>
      <c r="K19" s="41" t="e">
        <f t="shared" si="5"/>
        <v>#DIV/0!</v>
      </c>
      <c r="L19" s="24"/>
      <c r="M19" s="40"/>
      <c r="N19" s="40"/>
      <c r="O19" s="100"/>
    </row>
    <row r="20" spans="1:15" s="14" customFormat="1" ht="15.75">
      <c r="A20" s="17" t="s">
        <v>45</v>
      </c>
      <c r="B20" s="27">
        <f>SUM(B4:B13,B16,B19:B19)</f>
        <v>110119854</v>
      </c>
      <c r="C20" s="16">
        <f>SUM(C4:C13,C16,C19:C19)</f>
        <v>105989503</v>
      </c>
      <c r="D20" s="72">
        <f>SUM(D4:D13,D16,D19:D19)</f>
        <v>93237334.80138464</v>
      </c>
      <c r="E20" s="96">
        <f>SUM(E4:E13,E16,E19:E19)</f>
        <v>92779551</v>
      </c>
      <c r="F20" s="27">
        <f t="shared" si="0"/>
        <v>-4130351</v>
      </c>
      <c r="G20" s="77">
        <f t="shared" si="1"/>
        <v>-12752168.198615357</v>
      </c>
      <c r="H20" s="28">
        <f t="shared" si="2"/>
        <v>-457783.8013846427</v>
      </c>
      <c r="I20" s="60">
        <f t="shared" si="5"/>
        <v>-3.7507777661964496</v>
      </c>
      <c r="J20" s="84">
        <f t="shared" si="5"/>
        <v>-12.031538820042726</v>
      </c>
      <c r="K20" s="45">
        <f t="shared" si="5"/>
        <v>-0.4909876524890109</v>
      </c>
      <c r="L20" s="29"/>
      <c r="M20" s="46"/>
      <c r="N20" s="46"/>
      <c r="O20" s="102"/>
    </row>
    <row r="21" spans="1:15" s="14" customFormat="1" ht="15.75">
      <c r="A21" s="4"/>
      <c r="B21" s="29"/>
      <c r="C21" s="30"/>
      <c r="D21" s="30"/>
      <c r="E21" s="89"/>
      <c r="F21" s="29"/>
      <c r="G21" s="46"/>
      <c r="H21" s="54"/>
      <c r="I21" s="61"/>
      <c r="J21" s="85"/>
      <c r="K21" s="47"/>
      <c r="L21" s="29"/>
      <c r="M21" s="46"/>
      <c r="N21" s="46"/>
      <c r="O21" s="102"/>
    </row>
    <row r="22" spans="1:15" ht="15.75">
      <c r="A22" s="5" t="s">
        <v>17</v>
      </c>
      <c r="B22" s="24"/>
      <c r="C22" s="23"/>
      <c r="D22" s="23"/>
      <c r="E22" s="87"/>
      <c r="F22" s="24"/>
      <c r="G22" s="40"/>
      <c r="H22" s="51"/>
      <c r="I22" s="58"/>
      <c r="J22" s="82"/>
      <c r="K22" s="41"/>
      <c r="L22" s="24"/>
      <c r="M22" s="40"/>
      <c r="N22" s="40"/>
      <c r="O22" s="100"/>
    </row>
    <row r="23" spans="1:15" ht="15.75">
      <c r="A23" s="3" t="s">
        <v>10</v>
      </c>
      <c r="B23" s="24">
        <v>36635000</v>
      </c>
      <c r="C23" s="23">
        <v>36504000</v>
      </c>
      <c r="D23" s="23">
        <v>31255000</v>
      </c>
      <c r="E23" s="87">
        <v>32665000</v>
      </c>
      <c r="F23" s="24">
        <f aca="true" t="shared" si="6" ref="F23:H26">C23-B23</f>
        <v>-131000</v>
      </c>
      <c r="G23" s="40">
        <f t="shared" si="6"/>
        <v>-5249000</v>
      </c>
      <c r="H23" s="51">
        <f t="shared" si="6"/>
        <v>1410000</v>
      </c>
      <c r="I23" s="58">
        <f aca="true" t="shared" si="7" ref="I23:K26">(C23/B23*100)-100</f>
        <v>-0.35758154770029194</v>
      </c>
      <c r="J23" s="82">
        <f t="shared" si="7"/>
        <v>-14.379246110015345</v>
      </c>
      <c r="K23" s="41">
        <f t="shared" si="7"/>
        <v>4.511278195488728</v>
      </c>
      <c r="L23" s="24">
        <f>117+54</f>
        <v>171</v>
      </c>
      <c r="M23" s="40">
        <v>164</v>
      </c>
      <c r="N23" s="40"/>
      <c r="O23" s="100"/>
    </row>
    <row r="24" spans="1:15" ht="15.75">
      <c r="A24" s="3" t="s">
        <v>11</v>
      </c>
      <c r="B24" s="24">
        <f>157*45000</f>
        <v>7065000</v>
      </c>
      <c r="C24" s="23">
        <v>7566700</v>
      </c>
      <c r="D24" s="23">
        <f>14586667/547*164+7386667/554*164</f>
        <v>6560000.1986153545</v>
      </c>
      <c r="E24" s="87">
        <v>6840000</v>
      </c>
      <c r="F24" s="24">
        <f t="shared" si="6"/>
        <v>501700</v>
      </c>
      <c r="G24" s="40">
        <f t="shared" si="6"/>
        <v>-1006699.8013846455</v>
      </c>
      <c r="H24" s="51">
        <f t="shared" si="6"/>
        <v>279999.8013846455</v>
      </c>
      <c r="I24" s="58">
        <f t="shared" si="7"/>
        <v>7.101203113941978</v>
      </c>
      <c r="J24" s="82">
        <f t="shared" si="7"/>
        <v>-13.304344052025925</v>
      </c>
      <c r="K24" s="41">
        <f t="shared" si="7"/>
        <v>4.268289526023892</v>
      </c>
      <c r="L24" s="24">
        <v>171</v>
      </c>
      <c r="M24" s="40">
        <v>164</v>
      </c>
      <c r="N24" s="40"/>
      <c r="O24" s="100"/>
    </row>
    <row r="25" spans="1:15" ht="15.75">
      <c r="A25" s="3" t="s">
        <v>56</v>
      </c>
      <c r="B25" s="24">
        <v>203346</v>
      </c>
      <c r="C25" s="23">
        <v>175500</v>
      </c>
      <c r="D25" s="23">
        <v>0</v>
      </c>
      <c r="E25" s="87">
        <v>21000</v>
      </c>
      <c r="F25" s="24">
        <f t="shared" si="6"/>
        <v>-27846</v>
      </c>
      <c r="G25" s="40">
        <f t="shared" si="6"/>
        <v>-175500</v>
      </c>
      <c r="H25" s="51">
        <f t="shared" si="6"/>
        <v>21000</v>
      </c>
      <c r="I25" s="58">
        <f t="shared" si="7"/>
        <v>-13.693901035673179</v>
      </c>
      <c r="J25" s="82">
        <f t="shared" si="7"/>
        <v>-100</v>
      </c>
      <c r="K25" s="41" t="e">
        <f t="shared" si="7"/>
        <v>#DIV/0!</v>
      </c>
      <c r="L25" s="24"/>
      <c r="M25" s="40"/>
      <c r="N25" s="40"/>
      <c r="O25" s="100"/>
    </row>
    <row r="26" spans="1:15" s="14" customFormat="1" ht="15.75">
      <c r="A26" s="17" t="s">
        <v>46</v>
      </c>
      <c r="B26" s="27">
        <f>SUM(B23:B25)</f>
        <v>43903346</v>
      </c>
      <c r="C26" s="16">
        <f>SUM(C23:C25)</f>
        <v>44246200</v>
      </c>
      <c r="D26" s="72">
        <f>SUM(D23:D25)</f>
        <v>37815000.19861536</v>
      </c>
      <c r="E26" s="96">
        <f>SUM(E23:E25)</f>
        <v>39526000</v>
      </c>
      <c r="F26" s="27">
        <f t="shared" si="6"/>
        <v>342854</v>
      </c>
      <c r="G26" s="77">
        <f t="shared" si="6"/>
        <v>-6431199.801384643</v>
      </c>
      <c r="H26" s="28">
        <f t="shared" si="6"/>
        <v>1710999.8013846427</v>
      </c>
      <c r="I26" s="60">
        <f t="shared" si="7"/>
        <v>0.7809290890949541</v>
      </c>
      <c r="J26" s="84">
        <f t="shared" si="7"/>
        <v>-14.53503306811578</v>
      </c>
      <c r="K26" s="45">
        <f t="shared" si="7"/>
        <v>4.524658977649025</v>
      </c>
      <c r="L26" s="25" t="s">
        <v>50</v>
      </c>
      <c r="M26" s="46"/>
      <c r="N26" s="46"/>
      <c r="O26" s="102"/>
    </row>
    <row r="27" spans="1:15" s="14" customFormat="1" ht="15.75">
      <c r="A27" s="4"/>
      <c r="B27" s="29"/>
      <c r="C27" s="30"/>
      <c r="D27" s="30"/>
      <c r="E27" s="89"/>
      <c r="F27" s="29"/>
      <c r="G27" s="46"/>
      <c r="H27" s="54"/>
      <c r="I27" s="61"/>
      <c r="J27" s="85"/>
      <c r="K27" s="47"/>
      <c r="L27" s="29"/>
      <c r="M27" s="46"/>
      <c r="N27" s="46"/>
      <c r="O27" s="102"/>
    </row>
    <row r="28" spans="1:15" ht="15.75">
      <c r="A28" s="4"/>
      <c r="B28" s="24"/>
      <c r="C28" s="23"/>
      <c r="D28" s="23"/>
      <c r="E28" s="87"/>
      <c r="F28" s="24"/>
      <c r="G28" s="40"/>
      <c r="H28" s="51"/>
      <c r="I28" s="58"/>
      <c r="J28" s="82"/>
      <c r="K28" s="41"/>
      <c r="L28" s="67" t="s">
        <v>44</v>
      </c>
      <c r="M28" s="68"/>
      <c r="N28" s="68"/>
      <c r="O28" s="100"/>
    </row>
    <row r="29" spans="1:15" ht="15.75">
      <c r="A29" s="5" t="s">
        <v>18</v>
      </c>
      <c r="B29" s="24"/>
      <c r="C29" s="23"/>
      <c r="D29" s="23"/>
      <c r="E29" s="87"/>
      <c r="F29" s="24"/>
      <c r="G29" s="40"/>
      <c r="H29" s="51"/>
      <c r="I29" s="58"/>
      <c r="J29" s="82"/>
      <c r="K29" s="41"/>
      <c r="L29" s="20">
        <v>2008</v>
      </c>
      <c r="M29" s="69">
        <v>2009</v>
      </c>
      <c r="N29" s="69">
        <v>2010</v>
      </c>
      <c r="O29" s="100"/>
    </row>
    <row r="30" spans="1:15" ht="15.75">
      <c r="A30" s="3" t="s">
        <v>1</v>
      </c>
      <c r="B30" s="24">
        <v>19664768</v>
      </c>
      <c r="C30" s="23">
        <v>19330245</v>
      </c>
      <c r="D30" s="23">
        <v>20273750</v>
      </c>
      <c r="E30" s="87">
        <v>20001094</v>
      </c>
      <c r="F30" s="24">
        <f aca="true" t="shared" si="8" ref="F30:F38">C30-B30</f>
        <v>-334523</v>
      </c>
      <c r="G30" s="40">
        <f aca="true" t="shared" si="9" ref="G30:G38">D30-C30</f>
        <v>943505</v>
      </c>
      <c r="H30" s="51">
        <f aca="true" t="shared" si="10" ref="H30:H38">E30-D30</f>
        <v>-272656</v>
      </c>
      <c r="I30" s="58">
        <f>(C30/B30*100)-100</f>
        <v>-1.7011286377749286</v>
      </c>
      <c r="J30" s="82">
        <f>(D30/C30*100)-100</f>
        <v>4.880977970015394</v>
      </c>
      <c r="K30" s="41">
        <f>(E30/D30*100)-100</f>
        <v>-1.344872063629083</v>
      </c>
      <c r="L30" s="24">
        <v>4339</v>
      </c>
      <c r="M30" s="40">
        <v>4375</v>
      </c>
      <c r="N30" s="40">
        <v>4426</v>
      </c>
      <c r="O30" s="100"/>
    </row>
    <row r="31" spans="1:15" ht="15.75">
      <c r="A31" s="3" t="s">
        <v>2</v>
      </c>
      <c r="B31" s="24">
        <v>0</v>
      </c>
      <c r="C31" s="23">
        <v>0</v>
      </c>
      <c r="D31" s="23">
        <v>0</v>
      </c>
      <c r="E31" s="87"/>
      <c r="F31" s="24">
        <f t="shared" si="8"/>
        <v>0</v>
      </c>
      <c r="G31" s="40">
        <f t="shared" si="9"/>
        <v>0</v>
      </c>
      <c r="H31" s="51">
        <f t="shared" si="10"/>
        <v>0</v>
      </c>
      <c r="I31" s="58"/>
      <c r="J31" s="82"/>
      <c r="K31" s="41"/>
      <c r="L31" s="24"/>
      <c r="M31" s="40"/>
      <c r="N31" s="40"/>
      <c r="O31" s="100"/>
    </row>
    <row r="32" spans="1:15" ht="15.75">
      <c r="A32" s="3" t="s">
        <v>22</v>
      </c>
      <c r="B32" s="24">
        <v>0</v>
      </c>
      <c r="C32" s="23">
        <v>0</v>
      </c>
      <c r="D32" s="23">
        <v>0</v>
      </c>
      <c r="E32" s="87"/>
      <c r="F32" s="24">
        <f t="shared" si="8"/>
        <v>0</v>
      </c>
      <c r="G32" s="40">
        <f t="shared" si="9"/>
        <v>0</v>
      </c>
      <c r="H32" s="51">
        <f t="shared" si="10"/>
        <v>0</v>
      </c>
      <c r="I32" s="58"/>
      <c r="J32" s="82"/>
      <c r="K32" s="41"/>
      <c r="L32" s="24"/>
      <c r="M32" s="40"/>
      <c r="N32" s="40"/>
      <c r="O32" s="100"/>
    </row>
    <row r="33" spans="1:15" ht="15.75">
      <c r="A33" s="3" t="s">
        <v>20</v>
      </c>
      <c r="B33" s="24">
        <f>SUM(B34:B35)</f>
        <v>5940000</v>
      </c>
      <c r="C33" s="23">
        <f>SUM(C34:C35)</f>
        <v>7020000</v>
      </c>
      <c r="D33" s="23">
        <f>SUM(D34:D35)</f>
        <v>7650000</v>
      </c>
      <c r="E33" s="95">
        <f>SUM(E34:E35)</f>
        <v>7480000</v>
      </c>
      <c r="F33" s="44">
        <f t="shared" si="8"/>
        <v>1080000</v>
      </c>
      <c r="G33" s="76">
        <f t="shared" si="9"/>
        <v>630000</v>
      </c>
      <c r="H33" s="53">
        <f t="shared" si="10"/>
        <v>-170000</v>
      </c>
      <c r="I33" s="58">
        <f aca="true" t="shared" si="11" ref="I33:I38">(C33/B33*100)-100</f>
        <v>18.181818181818187</v>
      </c>
      <c r="J33" s="82">
        <f aca="true" t="shared" si="12" ref="J33:K36">(D33/C33*100)-100</f>
        <v>8.974358974358964</v>
      </c>
      <c r="K33" s="41">
        <f t="shared" si="12"/>
        <v>-2.2222222222222285</v>
      </c>
      <c r="L33" s="24"/>
      <c r="M33" s="40"/>
      <c r="N33" s="40"/>
      <c r="O33" s="100"/>
    </row>
    <row r="34" spans="1:15" s="12" customFormat="1" ht="15.75">
      <c r="A34" s="6" t="s">
        <v>26</v>
      </c>
      <c r="B34" s="31">
        <v>2310000</v>
      </c>
      <c r="C34" s="32">
        <v>2730000</v>
      </c>
      <c r="D34" s="32">
        <f>40*65000</f>
        <v>2600000</v>
      </c>
      <c r="E34" s="90">
        <v>2430000</v>
      </c>
      <c r="F34" s="31">
        <f t="shared" si="8"/>
        <v>420000</v>
      </c>
      <c r="G34" s="78">
        <f t="shared" si="9"/>
        <v>-130000</v>
      </c>
      <c r="H34" s="55">
        <f t="shared" si="10"/>
        <v>-170000</v>
      </c>
      <c r="I34" s="59">
        <f t="shared" si="11"/>
        <v>18.181818181818187</v>
      </c>
      <c r="J34" s="83">
        <f t="shared" si="12"/>
        <v>-4.761904761904773</v>
      </c>
      <c r="K34" s="43">
        <f t="shared" si="12"/>
        <v>-6.538461538461533</v>
      </c>
      <c r="L34" s="25">
        <v>42</v>
      </c>
      <c r="M34" s="42">
        <v>40</v>
      </c>
      <c r="N34" s="42">
        <v>40</v>
      </c>
      <c r="O34" s="101"/>
    </row>
    <row r="35" spans="1:15" s="12" customFormat="1" ht="15.75">
      <c r="A35" s="6" t="s">
        <v>27</v>
      </c>
      <c r="B35" s="31">
        <v>3630000</v>
      </c>
      <c r="C35" s="32">
        <v>4290000</v>
      </c>
      <c r="D35" s="32">
        <f>70*65000+500000</f>
        <v>5050000</v>
      </c>
      <c r="E35" s="90">
        <v>5050000</v>
      </c>
      <c r="F35" s="31">
        <f t="shared" si="8"/>
        <v>660000</v>
      </c>
      <c r="G35" s="78">
        <f t="shared" si="9"/>
        <v>760000</v>
      </c>
      <c r="H35" s="55">
        <f t="shared" si="10"/>
        <v>0</v>
      </c>
      <c r="I35" s="59">
        <f t="shared" si="11"/>
        <v>18.181818181818187</v>
      </c>
      <c r="J35" s="83">
        <f t="shared" si="12"/>
        <v>17.71561771561771</v>
      </c>
      <c r="K35" s="43">
        <f t="shared" si="12"/>
        <v>0</v>
      </c>
      <c r="L35" s="25">
        <v>66</v>
      </c>
      <c r="M35" s="42">
        <v>70</v>
      </c>
      <c r="N35" s="42">
        <v>70</v>
      </c>
      <c r="O35" s="101"/>
    </row>
    <row r="36" spans="1:15" ht="15.75">
      <c r="A36" s="3" t="s">
        <v>21</v>
      </c>
      <c r="B36" s="24">
        <v>1690000</v>
      </c>
      <c r="C36" s="23">
        <v>1560000</v>
      </c>
      <c r="D36" s="23">
        <v>1500000</v>
      </c>
      <c r="E36" s="87">
        <v>1692000</v>
      </c>
      <c r="F36" s="24">
        <f t="shared" si="8"/>
        <v>-130000</v>
      </c>
      <c r="G36" s="40">
        <f t="shared" si="9"/>
        <v>-60000</v>
      </c>
      <c r="H36" s="51">
        <f t="shared" si="10"/>
        <v>192000</v>
      </c>
      <c r="I36" s="58">
        <f t="shared" si="11"/>
        <v>-7.692307692307693</v>
      </c>
      <c r="J36" s="82">
        <f t="shared" si="12"/>
        <v>-3.8461538461538396</v>
      </c>
      <c r="K36" s="41">
        <f t="shared" si="12"/>
        <v>12.799999999999983</v>
      </c>
      <c r="L36" s="24">
        <v>156</v>
      </c>
      <c r="M36" s="40">
        <v>150</v>
      </c>
      <c r="N36" s="40">
        <v>141</v>
      </c>
      <c r="O36" s="100"/>
    </row>
    <row r="37" spans="1:15" ht="15.75">
      <c r="A37" s="3" t="s">
        <v>28</v>
      </c>
      <c r="B37" s="24">
        <v>916088</v>
      </c>
      <c r="C37" s="23"/>
      <c r="D37" s="23"/>
      <c r="E37" s="87"/>
      <c r="F37" s="24">
        <f t="shared" si="8"/>
        <v>-916088</v>
      </c>
      <c r="G37" s="40">
        <f t="shared" si="9"/>
        <v>0</v>
      </c>
      <c r="H37" s="51">
        <f t="shared" si="10"/>
        <v>0</v>
      </c>
      <c r="I37" s="58">
        <f t="shared" si="11"/>
        <v>-100</v>
      </c>
      <c r="J37" s="82"/>
      <c r="K37" s="41"/>
      <c r="L37" s="24"/>
      <c r="M37" s="40"/>
      <c r="N37" s="40"/>
      <c r="O37" s="100"/>
    </row>
    <row r="38" spans="1:15" s="14" customFormat="1" ht="15.75">
      <c r="A38" s="17" t="s">
        <v>47</v>
      </c>
      <c r="B38" s="27">
        <f>SUM(B30:B33,B36:B37)</f>
        <v>28210856</v>
      </c>
      <c r="C38" s="16">
        <f>SUM(C30:C33,C36:C37)</f>
        <v>27910245</v>
      </c>
      <c r="D38" s="72">
        <f>SUM(D30:D33,D36:D37)</f>
        <v>29423750</v>
      </c>
      <c r="E38" s="96">
        <f>SUM(E30:E33,E36:E37)</f>
        <v>29173094</v>
      </c>
      <c r="F38" s="27">
        <f t="shared" si="8"/>
        <v>-300611</v>
      </c>
      <c r="G38" s="77">
        <f t="shared" si="9"/>
        <v>1513505</v>
      </c>
      <c r="H38" s="28">
        <f t="shared" si="10"/>
        <v>-250656</v>
      </c>
      <c r="I38" s="60">
        <f t="shared" si="11"/>
        <v>-1.065586240984672</v>
      </c>
      <c r="J38" s="84">
        <f>(D38/C38*100)-100</f>
        <v>5.422757843938669</v>
      </c>
      <c r="K38" s="45">
        <f>(E38/D38*100)-100</f>
        <v>-0.8518832575725384</v>
      </c>
      <c r="L38" s="29"/>
      <c r="M38" s="46"/>
      <c r="N38" s="46"/>
      <c r="O38" s="102"/>
    </row>
    <row r="39" spans="1:15" ht="15.75">
      <c r="A39" s="4"/>
      <c r="B39" s="24"/>
      <c r="C39" s="23"/>
      <c r="D39" s="23"/>
      <c r="E39" s="87"/>
      <c r="F39" s="24"/>
      <c r="G39" s="40"/>
      <c r="H39" s="51"/>
      <c r="I39" s="58"/>
      <c r="J39" s="82"/>
      <c r="K39" s="41"/>
      <c r="L39" s="24"/>
      <c r="M39" s="40"/>
      <c r="N39" s="40"/>
      <c r="O39" s="100"/>
    </row>
    <row r="40" spans="1:15" ht="15.75">
      <c r="A40" s="5" t="s">
        <v>19</v>
      </c>
      <c r="B40" s="24"/>
      <c r="C40" s="23"/>
      <c r="D40" s="23"/>
      <c r="E40" s="87"/>
      <c r="F40" s="24"/>
      <c r="G40" s="40"/>
      <c r="H40" s="51"/>
      <c r="I40" s="58"/>
      <c r="J40" s="82"/>
      <c r="K40" s="41"/>
      <c r="L40" s="24"/>
      <c r="M40" s="40"/>
      <c r="N40" s="40"/>
      <c r="O40" s="100"/>
    </row>
    <row r="41" spans="1:15" ht="31.5">
      <c r="A41" s="3" t="s">
        <v>32</v>
      </c>
      <c r="B41" s="24">
        <f>6131840+2208320</f>
        <v>8340160</v>
      </c>
      <c r="C41" s="23">
        <v>9012024</v>
      </c>
      <c r="D41" s="23">
        <v>8518125</v>
      </c>
      <c r="E41" s="87">
        <v>12255594</v>
      </c>
      <c r="F41" s="24">
        <f aca="true" t="shared" si="13" ref="F41:F47">C41-B41</f>
        <v>671864</v>
      </c>
      <c r="G41" s="40">
        <f aca="true" t="shared" si="14" ref="G41:H47">D41-C41</f>
        <v>-493899</v>
      </c>
      <c r="H41" s="51">
        <f t="shared" si="14"/>
        <v>3737469</v>
      </c>
      <c r="I41" s="58">
        <f aca="true" t="shared" si="15" ref="I41:K42">(C41/B41*100)-100</f>
        <v>8.055768714269277</v>
      </c>
      <c r="J41" s="82">
        <f t="shared" si="15"/>
        <v>-5.480444792423995</v>
      </c>
      <c r="K41" s="41">
        <f t="shared" si="15"/>
        <v>43.87666299801893</v>
      </c>
      <c r="L41" s="24">
        <v>4339</v>
      </c>
      <c r="M41" s="40">
        <v>4375</v>
      </c>
      <c r="N41" s="40">
        <v>4426</v>
      </c>
      <c r="O41" s="100"/>
    </row>
    <row r="42" spans="1:15" ht="15.75">
      <c r="A42" s="3" t="s">
        <v>24</v>
      </c>
      <c r="B42" s="24">
        <v>962500</v>
      </c>
      <c r="C42" s="23">
        <v>688593</v>
      </c>
      <c r="D42" s="23">
        <v>749713</v>
      </c>
      <c r="E42" s="87">
        <v>734255</v>
      </c>
      <c r="F42" s="24">
        <f t="shared" si="13"/>
        <v>-273907</v>
      </c>
      <c r="G42" s="40">
        <f t="shared" si="14"/>
        <v>61120</v>
      </c>
      <c r="H42" s="51">
        <f t="shared" si="14"/>
        <v>-15458</v>
      </c>
      <c r="I42" s="58">
        <f t="shared" si="15"/>
        <v>-28.45787012987013</v>
      </c>
      <c r="J42" s="82">
        <f t="shared" si="15"/>
        <v>8.87607047994969</v>
      </c>
      <c r="K42" s="41">
        <f t="shared" si="15"/>
        <v>-2.0618556701030997</v>
      </c>
      <c r="L42" s="24"/>
      <c r="M42" s="40"/>
      <c r="N42" s="40"/>
      <c r="O42" s="100"/>
    </row>
    <row r="43" spans="1:15" ht="15.75">
      <c r="A43" s="3" t="s">
        <v>38</v>
      </c>
      <c r="B43" s="24"/>
      <c r="C43" s="23"/>
      <c r="D43" s="23">
        <v>57464</v>
      </c>
      <c r="E43" s="87">
        <v>70524</v>
      </c>
      <c r="F43" s="24">
        <f t="shared" si="13"/>
        <v>0</v>
      </c>
      <c r="G43" s="40">
        <f t="shared" si="14"/>
        <v>57464</v>
      </c>
      <c r="H43" s="51">
        <f t="shared" si="14"/>
        <v>13060</v>
      </c>
      <c r="I43" s="58"/>
      <c r="J43" s="82"/>
      <c r="K43" s="41"/>
      <c r="L43" s="24">
        <v>7</v>
      </c>
      <c r="M43" s="40">
        <v>22</v>
      </c>
      <c r="N43" s="40">
        <v>27</v>
      </c>
      <c r="O43" s="100"/>
    </row>
    <row r="44" spans="1:15" ht="15.75">
      <c r="A44" s="3" t="s">
        <v>23</v>
      </c>
      <c r="B44" s="24">
        <v>4866880</v>
      </c>
      <c r="C44" s="23">
        <v>4603679</v>
      </c>
      <c r="D44" s="23">
        <v>0</v>
      </c>
      <c r="E44" s="87"/>
      <c r="F44" s="24">
        <f t="shared" si="13"/>
        <v>-263201</v>
      </c>
      <c r="G44" s="40">
        <f t="shared" si="14"/>
        <v>-4603679</v>
      </c>
      <c r="H44" s="51">
        <f t="shared" si="14"/>
        <v>0</v>
      </c>
      <c r="I44" s="58">
        <f aca="true" t="shared" si="16" ref="I44:K47">(C44/B44*100)-100</f>
        <v>-5.408002662896976</v>
      </c>
      <c r="J44" s="82">
        <f t="shared" si="16"/>
        <v>-100</v>
      </c>
      <c r="K44" s="41" t="e">
        <f t="shared" si="16"/>
        <v>#DIV/0!</v>
      </c>
      <c r="L44" s="24"/>
      <c r="M44" s="40"/>
      <c r="N44" s="40"/>
      <c r="O44" s="100"/>
    </row>
    <row r="45" spans="1:15" ht="15.75">
      <c r="A45" s="3" t="s">
        <v>33</v>
      </c>
      <c r="B45" s="24">
        <v>68620079</v>
      </c>
      <c r="C45" s="23">
        <v>76426800</v>
      </c>
      <c r="D45" s="23">
        <v>80388400</v>
      </c>
      <c r="E45" s="87">
        <v>79932720</v>
      </c>
      <c r="F45" s="24">
        <f t="shared" si="13"/>
        <v>7806721</v>
      </c>
      <c r="G45" s="40">
        <f t="shared" si="14"/>
        <v>3961600</v>
      </c>
      <c r="H45" s="51">
        <f t="shared" si="14"/>
        <v>-455680</v>
      </c>
      <c r="I45" s="58">
        <f t="shared" si="16"/>
        <v>11.376729834426456</v>
      </c>
      <c r="J45" s="82">
        <f t="shared" si="16"/>
        <v>5.18352201060361</v>
      </c>
      <c r="K45" s="41">
        <f t="shared" si="16"/>
        <v>-0.5668479531872777</v>
      </c>
      <c r="L45" s="24"/>
      <c r="M45" s="40"/>
      <c r="N45" s="40"/>
      <c r="O45" s="100"/>
    </row>
    <row r="46" spans="1:15" ht="15.75">
      <c r="A46" s="3" t="s">
        <v>25</v>
      </c>
      <c r="B46" s="24">
        <v>-26825728</v>
      </c>
      <c r="C46" s="23">
        <v>-5384699</v>
      </c>
      <c r="D46" s="23">
        <v>-10513125</v>
      </c>
      <c r="E46" s="87">
        <v>-18429864</v>
      </c>
      <c r="F46" s="24">
        <f t="shared" si="13"/>
        <v>21441029</v>
      </c>
      <c r="G46" s="40">
        <f t="shared" si="14"/>
        <v>-5128426</v>
      </c>
      <c r="H46" s="51">
        <f t="shared" si="14"/>
        <v>-7916739</v>
      </c>
      <c r="I46" s="58">
        <f t="shared" si="16"/>
        <v>-79.9271095270928</v>
      </c>
      <c r="J46" s="82">
        <f t="shared" si="16"/>
        <v>95.24071819056181</v>
      </c>
      <c r="K46" s="41">
        <f t="shared" si="16"/>
        <v>75.3033850543963</v>
      </c>
      <c r="L46" s="24"/>
      <c r="M46" s="40"/>
      <c r="N46" s="40"/>
      <c r="O46" s="100"/>
    </row>
    <row r="47" spans="1:15" s="14" customFormat="1" ht="15.75">
      <c r="A47" s="17" t="s">
        <v>48</v>
      </c>
      <c r="B47" s="27">
        <f>SUM(B41:B46)</f>
        <v>55963891</v>
      </c>
      <c r="C47" s="16">
        <f>SUM(C41:C46)</f>
        <v>85346397</v>
      </c>
      <c r="D47" s="72">
        <f>SUM(D41:D46)</f>
        <v>79200577</v>
      </c>
      <c r="E47" s="96">
        <f>SUM(E41:E46)</f>
        <v>74563229</v>
      </c>
      <c r="F47" s="27">
        <f t="shared" si="13"/>
        <v>29382506</v>
      </c>
      <c r="G47" s="77">
        <f t="shared" si="14"/>
        <v>-6145820</v>
      </c>
      <c r="H47" s="28">
        <f t="shared" si="14"/>
        <v>-4637348</v>
      </c>
      <c r="I47" s="60">
        <f t="shared" si="16"/>
        <v>52.502614587681194</v>
      </c>
      <c r="J47" s="84">
        <f t="shared" si="16"/>
        <v>-7.201030407880012</v>
      </c>
      <c r="K47" s="45">
        <f t="shared" si="16"/>
        <v>-5.855194716573848</v>
      </c>
      <c r="L47" s="29"/>
      <c r="M47" s="46"/>
      <c r="N47" s="46"/>
      <c r="O47" s="102"/>
    </row>
    <row r="48" spans="2:15" ht="15.75">
      <c r="B48" s="24"/>
      <c r="C48" s="23"/>
      <c r="D48" s="23"/>
      <c r="E48" s="87"/>
      <c r="F48" s="24"/>
      <c r="G48" s="40"/>
      <c r="H48" s="51"/>
      <c r="I48" s="58"/>
      <c r="J48" s="82"/>
      <c r="K48" s="41"/>
      <c r="L48" s="24"/>
      <c r="M48" s="40"/>
      <c r="N48" s="40"/>
      <c r="O48" s="100"/>
    </row>
    <row r="49" spans="1:15" s="14" customFormat="1" ht="16.5" thickBot="1">
      <c r="A49" s="17" t="s">
        <v>49</v>
      </c>
      <c r="B49" s="33">
        <f>SUM(B20,B26,B38,B47)</f>
        <v>238197947</v>
      </c>
      <c r="C49" s="34">
        <f>SUM(C20,C26,C38,C47)</f>
        <v>263492345</v>
      </c>
      <c r="D49" s="73">
        <f>SUM(D20,D26,D38,D47)</f>
        <v>239676662</v>
      </c>
      <c r="E49" s="97">
        <f>SUM(E20,E26,E38,E47)</f>
        <v>236041874</v>
      </c>
      <c r="F49" s="33">
        <f>C49-B49</f>
        <v>25294398</v>
      </c>
      <c r="G49" s="79">
        <f>D49-C49</f>
        <v>-23815683</v>
      </c>
      <c r="H49" s="35">
        <f>E49-D49</f>
        <v>-3634788</v>
      </c>
      <c r="I49" s="62">
        <f>(C49/B49*100)-100</f>
        <v>10.619066334774075</v>
      </c>
      <c r="J49" s="86">
        <f>(D49/C49*100)-100</f>
        <v>-9.03847244594526</v>
      </c>
      <c r="K49" s="48">
        <f>(E49/D49*100)-100</f>
        <v>-1.5165381433758398</v>
      </c>
      <c r="L49" s="70"/>
      <c r="M49" s="71"/>
      <c r="N49" s="71"/>
      <c r="O49" s="103"/>
    </row>
    <row r="50" spans="3:8" ht="15.75">
      <c r="C50" s="15"/>
      <c r="D50" s="15"/>
      <c r="E50" s="91"/>
      <c r="F50" s="13"/>
      <c r="G50" s="13"/>
      <c r="H50" s="13"/>
    </row>
    <row r="52" ht="78.75">
      <c r="A52" s="3" t="s">
        <v>40</v>
      </c>
    </row>
  </sheetData>
  <sheetProtection/>
  <printOptions gridLines="1"/>
  <pageMargins left="0.7874015748031497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&amp;L&amp;"Arial,Félkövér"III/2 MELLÉKLET&amp;C&amp;"Arial,Félkövér"Normatív hozzájárulások és normativ, kötött felhasználású támogatások
 felhasználás szerint 2008-2011 években - TERVEZÉSKORI ELŐIRÁNYZATOK&amp;R&amp;"Arial,Félkövér"&amp;N/&amp;P. OLDAL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user</cp:lastModifiedBy>
  <cp:lastPrinted>2011-01-21T15:05:30Z</cp:lastPrinted>
  <dcterms:created xsi:type="dcterms:W3CDTF">2007-01-31T16:08:20Z</dcterms:created>
  <dcterms:modified xsi:type="dcterms:W3CDTF">2011-02-15T08:10:22Z</dcterms:modified>
  <cp:category/>
  <cp:version/>
  <cp:contentType/>
  <cp:contentStatus/>
</cp:coreProperties>
</file>